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4"/>
  </bookViews>
  <sheets>
    <sheet name="p&amp;l" sheetId="1" r:id="rId1"/>
    <sheet name="bs" sheetId="2" r:id="rId2"/>
    <sheet name="sch to bl" sheetId="3" r:id="rId3"/>
    <sheet name="sch to P&amp; L" sheetId="4" r:id="rId4"/>
    <sheet name="r &amp; p" sheetId="5" r:id="rId5"/>
  </sheets>
  <externalReferences>
    <externalReference r:id="rId6"/>
    <externalReference r:id="rId7"/>
    <externalReference r:id="rId8"/>
  </externalReferences>
  <calcPr calcId="152511"/>
</workbook>
</file>

<file path=xl/calcChain.xml><?xml version="1.0" encoding="utf-8"?>
<calcChain xmlns="http://schemas.openxmlformats.org/spreadsheetml/2006/main">
  <c r="F22" i="5" l="1"/>
  <c r="E22" i="5"/>
  <c r="F18" i="5"/>
  <c r="E18" i="5"/>
  <c r="F16" i="5"/>
  <c r="F15" i="5"/>
  <c r="C15" i="5"/>
  <c r="B15" i="5"/>
  <c r="F14" i="5"/>
  <c r="E14" i="5"/>
  <c r="E20" i="5" s="1"/>
  <c r="C14" i="5"/>
  <c r="C13" i="5"/>
  <c r="B13" i="5"/>
  <c r="F12" i="5"/>
  <c r="C12" i="5"/>
  <c r="B12" i="5"/>
  <c r="B20" i="5" s="1"/>
  <c r="C10" i="5"/>
  <c r="C20" i="5" s="1"/>
  <c r="F9" i="5"/>
  <c r="F20" i="5" s="1"/>
  <c r="B9" i="5"/>
  <c r="C41" i="4" l="1"/>
  <c r="B41" i="4"/>
  <c r="E10" i="4"/>
  <c r="E12" i="4" s="1"/>
  <c r="D10" i="4"/>
  <c r="D12" i="4" s="1"/>
  <c r="C10" i="4"/>
  <c r="C12" i="4" s="1"/>
  <c r="B10" i="4"/>
  <c r="B12" i="4" s="1"/>
  <c r="A2" i="4"/>
  <c r="C104" i="3" l="1"/>
  <c r="B104" i="3"/>
  <c r="C82" i="3"/>
  <c r="B82" i="3"/>
  <c r="D81" i="3"/>
  <c r="D82" i="3" s="1"/>
  <c r="D75" i="3"/>
  <c r="C75" i="3"/>
  <c r="B75" i="3"/>
  <c r="C50" i="3"/>
  <c r="C51" i="3" s="1"/>
  <c r="C49" i="3"/>
  <c r="B49" i="3"/>
  <c r="B51" i="3" s="1"/>
  <c r="C48" i="3"/>
  <c r="C12" i="3"/>
  <c r="B12" i="3"/>
  <c r="C9" i="3"/>
  <c r="B9" i="3"/>
  <c r="C7" i="3"/>
  <c r="C11" i="3" s="1"/>
  <c r="C14" i="3" s="1"/>
  <c r="B7" i="3" s="1"/>
  <c r="B11" i="3" l="1"/>
  <c r="B14" i="3" s="1"/>
  <c r="A2" i="3" l="1"/>
</calcChain>
</file>

<file path=xl/sharedStrings.xml><?xml version="1.0" encoding="utf-8"?>
<sst xmlns="http://schemas.openxmlformats.org/spreadsheetml/2006/main" count="207" uniqueCount="153">
  <si>
    <t>MAULANA AZAD NATONAL INSTITUTE OF TECHNOLOGY</t>
  </si>
  <si>
    <t>INDUSTRIAL CONSULTANCY SERVICES CENTRE A/C</t>
  </si>
  <si>
    <t>BALANCE SHEET AS ON 31.03.2016</t>
  </si>
  <si>
    <t>SOURCES OF FUND</t>
  </si>
  <si>
    <t>Sch No</t>
  </si>
  <si>
    <t>CURRENT YEAR</t>
  </si>
  <si>
    <t>PREVIOUS YEAR</t>
  </si>
  <si>
    <t>CORPUS/CAPITAL FUND</t>
  </si>
  <si>
    <t>EARMARKED/ENDOWMENT FUNDS</t>
  </si>
  <si>
    <t>CURRENT LIABILITIES &amp; PROVISIONS</t>
  </si>
  <si>
    <t>TOTAL</t>
  </si>
  <si>
    <t>APPLICATION OF FUNDS</t>
  </si>
  <si>
    <t>FIXED ASSETS</t>
  </si>
  <si>
    <t xml:space="preserve">   Tangible Assets</t>
  </si>
  <si>
    <t xml:space="preserve">   Intangible Assets</t>
  </si>
  <si>
    <t>4A</t>
  </si>
  <si>
    <t>BANK TDR/FDR FROM ENDOWMENT FUNDS</t>
  </si>
  <si>
    <t>BANK TDR/FDR FROM OTHERS SOURCES</t>
  </si>
  <si>
    <t>CURRENT ASSETS (Bank Current A/c)</t>
  </si>
  <si>
    <t>LOANS,ADVANCES &amp; DEPOSITS (TDS)</t>
  </si>
  <si>
    <t>SCHEDULE-1  CORPUS/CAPITAL FUND</t>
  </si>
  <si>
    <t>Particulars</t>
  </si>
  <si>
    <t>Current year</t>
  </si>
  <si>
    <t>Previous year</t>
  </si>
  <si>
    <t xml:space="preserve"> Balance at the beginning of the year</t>
  </si>
  <si>
    <t>Add: Assets purchased out of earmarked funds</t>
  </si>
  <si>
    <t xml:space="preserve">Add: Excess of income over expenditure transferred </t>
  </si>
  <si>
    <t xml:space="preserve">           from the income and expenditure account</t>
  </si>
  <si>
    <t xml:space="preserve">      TOTAL</t>
  </si>
  <si>
    <t xml:space="preserve">(Deduct) deficit transferred from the income and </t>
  </si>
  <si>
    <t xml:space="preserve">            expenditure account</t>
  </si>
  <si>
    <t xml:space="preserve">                 Balance at the year end </t>
  </si>
  <si>
    <t>SCHEDULE-2 DESIGNATED /EARMARKED/ ENDOWMENT FUNDS</t>
  </si>
  <si>
    <t xml:space="preserve"> </t>
  </si>
  <si>
    <t>Endowment Funds</t>
  </si>
  <si>
    <t xml:space="preserve">Current year </t>
  </si>
  <si>
    <t>A.</t>
  </si>
  <si>
    <t xml:space="preserve">a) Opening balance </t>
  </si>
  <si>
    <t>b) additions during the year</t>
  </si>
  <si>
    <t>c) Income from investments made of the funds</t>
  </si>
  <si>
    <t>TOTAL  (A)</t>
  </si>
  <si>
    <t xml:space="preserve">B. </t>
  </si>
  <si>
    <t>Utilisation /expenditure towards objectives of funds</t>
  </si>
  <si>
    <t xml:space="preserve">a) Capital expenditure </t>
  </si>
  <si>
    <t>b) revenue expenditure</t>
  </si>
  <si>
    <t xml:space="preserve">     Total (B) </t>
  </si>
  <si>
    <t>Closing balance at the year (A-B)</t>
  </si>
  <si>
    <t xml:space="preserve">Represented by </t>
  </si>
  <si>
    <t>Investments</t>
  </si>
  <si>
    <t>SCHEDULE 2A- ENDOWMENT FUNDS</t>
  </si>
  <si>
    <t>Name of the endowment</t>
  </si>
  <si>
    <t>Opening Balance</t>
  </si>
  <si>
    <t>Addition during the year</t>
  </si>
  <si>
    <t>Total</t>
  </si>
  <si>
    <t xml:space="preserve">Expenditure during the year                </t>
  </si>
  <si>
    <t>Closing Balance</t>
  </si>
  <si>
    <t>Centre Development Fund</t>
  </si>
  <si>
    <t>SCHEDULE 3- CURRENT LIABILITIES &amp; PROVISIONS</t>
  </si>
  <si>
    <t xml:space="preserve"> Current year</t>
  </si>
  <si>
    <t xml:space="preserve"> Previous year</t>
  </si>
  <si>
    <t xml:space="preserve"> CURRENT LIABILITIES</t>
  </si>
  <si>
    <t xml:space="preserve">       1) Other Payables</t>
  </si>
  <si>
    <t xml:space="preserve">       2) Project &amp; Consultancy Granting Agency</t>
  </si>
  <si>
    <t xml:space="preserve">       3) Testing &amp; Inspection Granting Agency </t>
  </si>
  <si>
    <t>SCHEDULE -3 (a)  SPONSORED PROJECTS</t>
  </si>
  <si>
    <t>Name of the projects</t>
  </si>
  <si>
    <t>Opening balance</t>
  </si>
  <si>
    <t>Receipts and recoveries  during the year</t>
  </si>
  <si>
    <t>Expenditure during the year</t>
  </si>
  <si>
    <t>Closing balance</t>
  </si>
  <si>
    <t xml:space="preserve">Project &amp; Consultancy Granting Agency </t>
  </si>
  <si>
    <t>Testing &amp; Inspection Granting Agency</t>
  </si>
  <si>
    <t>SCHEDULE 4 - FIXED ASSETS</t>
  </si>
  <si>
    <t>Description</t>
  </si>
  <si>
    <t>Depreciation</t>
  </si>
  <si>
    <t>Net Block</t>
  </si>
  <si>
    <t>Plant and Machinery</t>
  </si>
  <si>
    <t xml:space="preserve">Office Equipment </t>
  </si>
  <si>
    <t>Computers and Peripherals</t>
  </si>
  <si>
    <t>Furniture, Fixtures and Fittings</t>
  </si>
  <si>
    <t>Vehicles</t>
  </si>
  <si>
    <t xml:space="preserve">SCHEDULE 4A- INTANGIBLE ASSETS </t>
  </si>
  <si>
    <t>Computer software</t>
  </si>
  <si>
    <t>SCHEDULE 5 : INVESTMENT FROM EARMARKED / ENDOWMENT FUNDS</t>
  </si>
  <si>
    <t>Term deposits with banks</t>
  </si>
  <si>
    <t>SCHEDULE 5(A) INVESTMENT FROM EARMARKED/ENDOWMENT FUNDS (FUND WISE )</t>
  </si>
  <si>
    <t>Name of the Fund</t>
  </si>
  <si>
    <t>SCHEDULE 6 - INVESTMENT - OTHERS</t>
  </si>
  <si>
    <t>Term Deposits  with banks</t>
  </si>
  <si>
    <t>INCOME AND EXPENDITURE ACCOUNT FOR THE PERIOD 2015-16</t>
  </si>
  <si>
    <t>Schedule</t>
  </si>
  <si>
    <t>Current Year</t>
  </si>
  <si>
    <t>Previous Year</t>
  </si>
  <si>
    <t>INCOME</t>
  </si>
  <si>
    <t>Academic Receipts</t>
  </si>
  <si>
    <t>Income from Investments</t>
  </si>
  <si>
    <t xml:space="preserve">Interest earned </t>
  </si>
  <si>
    <t>Income from Consultancy</t>
  </si>
  <si>
    <t>Income from Testing &amp; Inspection</t>
  </si>
  <si>
    <t>TOTAL (A)</t>
  </si>
  <si>
    <t>EXPENDITURE</t>
  </si>
  <si>
    <t>Staff Remuneration</t>
  </si>
  <si>
    <t>Laboratory Expenses</t>
  </si>
  <si>
    <t>Administrative and General Expenses</t>
  </si>
  <si>
    <t>Transportation Expenses</t>
  </si>
  <si>
    <t>Repairs &amp; Maintainance</t>
  </si>
  <si>
    <t>Finance costs - Bank Charges</t>
  </si>
  <si>
    <t>TOTAL (B)</t>
  </si>
  <si>
    <t>Balance being excess of Income over Expenditure (A-B)</t>
  </si>
  <si>
    <t>transferred to capital fund</t>
  </si>
  <si>
    <t>SCHEDULE 9 - INCOME FORM INVESTMENTS</t>
  </si>
  <si>
    <t>Earmarked/Endowment Funds</t>
  </si>
  <si>
    <t>Other Investments</t>
  </si>
  <si>
    <t>2 . Interest on Term Deposits</t>
  </si>
  <si>
    <t>Transferred to Earmarked/Endowment Funds</t>
  </si>
  <si>
    <t>Balance</t>
  </si>
  <si>
    <t>SCHEDULE 10- ADMINISTRATIVE AND GENERAL EXPENSES</t>
  </si>
  <si>
    <t>Telephone, Fax and Internet Charges</t>
  </si>
  <si>
    <t>Priting and Stationery (consumption)</t>
  </si>
  <si>
    <t>Travelling and Conveyance Expenses</t>
  </si>
  <si>
    <t>Hospitality</t>
  </si>
  <si>
    <t>Job work Expense</t>
  </si>
  <si>
    <t xml:space="preserve"> Total</t>
  </si>
  <si>
    <t>SCHEDULE 11-TRANSPORTATION EXPENSES</t>
  </si>
  <si>
    <t>1  Vehicles (owned by institution)</t>
  </si>
  <si>
    <t xml:space="preserve">     Running expenses</t>
  </si>
  <si>
    <t>2   Vehicle (Taxi) Hiring expenses</t>
  </si>
  <si>
    <t>SCHEDULE 12- REPAIRS &amp; MAINTENANCE</t>
  </si>
  <si>
    <t xml:space="preserve"> Plant &amp; Machinery</t>
  </si>
  <si>
    <t xml:space="preserve"> Computers</t>
  </si>
  <si>
    <t>RECEIPTS AND PAYMENTS ACCOUNT FOR THE YEAR ENDED 31/03/2016</t>
  </si>
  <si>
    <t>RECEIPTS</t>
  </si>
  <si>
    <t>PAYMENTS</t>
  </si>
  <si>
    <t>1. Opening Balance</t>
  </si>
  <si>
    <t>1. Expenses</t>
  </si>
  <si>
    <t xml:space="preserve">                b) Bank Balance</t>
  </si>
  <si>
    <t xml:space="preserve">                b) Academic Expenses</t>
  </si>
  <si>
    <t>2. Income on Investments form</t>
  </si>
  <si>
    <t xml:space="preserve">                c) Administrative Expenses </t>
  </si>
  <si>
    <t>3. Investments / Deposits encashed</t>
  </si>
  <si>
    <t xml:space="preserve">                d)Transportation Expenses</t>
  </si>
  <si>
    <t>4. Project &amp; Consultancy Agency</t>
  </si>
  <si>
    <t xml:space="preserve">                e) Repairs&amp;Maintenance</t>
  </si>
  <si>
    <t>5. Testing and Inspection agency</t>
  </si>
  <si>
    <t>2. Investment and Deposits made</t>
  </si>
  <si>
    <t>6. Deposits and Advances</t>
  </si>
  <si>
    <t>3. Other Payments including statutory payments(Income Tax)</t>
  </si>
  <si>
    <t xml:space="preserve">7. Miscellaneous Receipts including    Statutory Receipts </t>
  </si>
  <si>
    <t>4. Deposits  and Advances</t>
  </si>
  <si>
    <t>8. Any Other Receipts(Income tax Refund)</t>
  </si>
  <si>
    <t>5. Other Payments</t>
  </si>
  <si>
    <t>6. Closing balance</t>
  </si>
  <si>
    <t xml:space="preserve">               b) Bank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</si>
</sst>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Font="1"/>
    <xf numFmtId="0" fontId="2" fillId="0" borderId="0" xfId="0" applyFon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0" fontId="0" fillId="0" borderId="5" xfId="0" applyFont="1" applyBorder="1"/>
    <xf numFmtId="0" fontId="0" fillId="0" borderId="6" xfId="0" applyFont="1" applyBorder="1"/>
    <xf numFmtId="0" fontId="1" fillId="0" borderId="2" xfId="0" applyFont="1" applyBorder="1"/>
    <xf numFmtId="2" fontId="0" fillId="0" borderId="1" xfId="0" applyNumberFormat="1" applyFont="1" applyBorder="1"/>
    <xf numFmtId="0" fontId="0" fillId="0" borderId="2" xfId="0" applyFont="1" applyBorder="1"/>
    <xf numFmtId="2" fontId="0" fillId="0" borderId="7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1" fillId="0" borderId="9" xfId="0" applyFont="1" applyBorder="1"/>
    <xf numFmtId="2" fontId="1" fillId="0" borderId="8" xfId="0" applyNumberFormat="1" applyFont="1" applyBorder="1"/>
    <xf numFmtId="0" fontId="0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0" fillId="0" borderId="4" xfId="0" applyFont="1" applyFill="1" applyBorder="1"/>
    <xf numFmtId="0" fontId="1" fillId="0" borderId="1" xfId="0" applyFont="1" applyBorder="1" applyAlignment="1">
      <alignment horizontal="center" wrapText="1"/>
    </xf>
    <xf numFmtId="0" fontId="0" fillId="0" borderId="1" xfId="0" applyFont="1" applyBorder="1" applyAlignment="1"/>
    <xf numFmtId="2" fontId="2" fillId="0" borderId="0" xfId="0" applyNumberFormat="1" applyFont="1"/>
    <xf numFmtId="2" fontId="0" fillId="0" borderId="0" xfId="0" applyNumberFormat="1" applyFont="1"/>
    <xf numFmtId="2" fontId="1" fillId="0" borderId="0" xfId="0" applyNumberFormat="1" applyFont="1"/>
    <xf numFmtId="2" fontId="1" fillId="0" borderId="2" xfId="0" applyNumberFormat="1" applyFont="1" applyBorder="1" applyAlignment="1"/>
    <xf numFmtId="2" fontId="1" fillId="0" borderId="1" xfId="0" applyNumberFormat="1" applyFont="1" applyBorder="1" applyAlignment="1"/>
    <xf numFmtId="2" fontId="0" fillId="0" borderId="4" xfId="0" applyNumberFormat="1" applyFont="1" applyBorder="1"/>
    <xf numFmtId="2" fontId="0" fillId="0" borderId="0" xfId="0" applyNumberFormat="1"/>
    <xf numFmtId="0" fontId="3" fillId="0" borderId="0" xfId="0" applyFont="1"/>
    <xf numFmtId="2" fontId="1" fillId="0" borderId="10" xfId="0" applyNumberFormat="1" applyFon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0" fontId="1" fillId="0" borderId="7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0" fillId="0" borderId="8" xfId="0" applyBorder="1" applyAlignment="1">
      <alignment horizontal="center" vertical="center"/>
    </xf>
    <xf numFmtId="2" fontId="1" fillId="0" borderId="1" xfId="0" applyNumberFormat="1" applyFont="1" applyBorder="1" applyAlignment="1">
      <alignment vertical="top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vertical="top"/>
    </xf>
    <xf numFmtId="0" fontId="0" fillId="0" borderId="4" xfId="0" applyBorder="1"/>
    <xf numFmtId="2" fontId="0" fillId="0" borderId="5" xfId="0" applyNumberFormat="1" applyFill="1" applyBorder="1" applyAlignment="1"/>
    <xf numFmtId="0" fontId="1" fillId="0" borderId="1" xfId="0" applyFont="1" applyBorder="1" applyAlignment="1">
      <alignment vertical="center"/>
    </xf>
    <xf numFmtId="2" fontId="0" fillId="0" borderId="1" xfId="0" applyNumberFormat="1" applyBorder="1"/>
    <xf numFmtId="2" fontId="1" fillId="0" borderId="1" xfId="0" applyNumberFormat="1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Border="1"/>
    <xf numFmtId="2" fontId="4" fillId="0" borderId="0" xfId="0" applyNumberFormat="1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/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/>
    <xf numFmtId="0" fontId="5" fillId="0" borderId="1" xfId="0" applyFont="1" applyFill="1" applyBorder="1"/>
    <xf numFmtId="2" fontId="5" fillId="0" borderId="1" xfId="0" applyNumberFormat="1" applyFont="1" applyFill="1" applyBorder="1"/>
    <xf numFmtId="0" fontId="6" fillId="0" borderId="1" xfId="0" applyFont="1" applyBorder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anit%20print\print%20icsc\BS%20ICSC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anit%20print\print%20icsc\ICSCP&amp;L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anit%205\ICSCP&amp;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corpus"/>
      <sheetName val="funds"/>
      <sheetName val="CL"/>
      <sheetName val="FIXED ASSET"/>
      <sheetName val="INVSTMT"/>
      <sheetName val="INVST(OTHR)"/>
      <sheetName val="CA"/>
      <sheetName val="LOAN &amp; ADV"/>
      <sheetName val="tb"/>
      <sheetName val="bs schedules"/>
    </sheetNames>
    <sheetDataSet>
      <sheetData sheetId="0">
        <row r="3">
          <cell r="A3" t="str">
            <v>INDUSTRIAL CONSULTANCY SERVICES CENTRE A/C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F4">
            <v>38703785.049999997</v>
          </cell>
        </row>
        <row r="46">
          <cell r="F46">
            <v>33008088.920000002</v>
          </cell>
        </row>
        <row r="47">
          <cell r="F47">
            <v>3349087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 &amp; E"/>
      <sheetName val="academic rec"/>
      <sheetName val="grant rec"/>
      <sheetName val="inc from invs"/>
      <sheetName val="INT ERND"/>
      <sheetName val="OTHER INCOME"/>
      <sheetName val="Prior period"/>
      <sheetName val="staff benefit"/>
      <sheetName val="retirement bene"/>
      <sheetName val="academic exp"/>
      <sheetName val="adm &amp; general"/>
      <sheetName val="trpt exp"/>
      <sheetName val="repairs &amp; Maint"/>
      <sheetName val="finance cost"/>
      <sheetName val="other exp"/>
      <sheetName val="pp exp"/>
      <sheetName val="Sheet22"/>
      <sheetName val="Sheet23"/>
      <sheetName val="Sheet24"/>
    </sheetNames>
    <sheetDataSet>
      <sheetData sheetId="0"/>
      <sheetData sheetId="1">
        <row r="2">
          <cell r="A2" t="str">
            <v>MAULANA AZAD NATONAL INSTITUTE OF TECHNOLOGY</v>
          </cell>
        </row>
        <row r="3">
          <cell r="A3" t="str">
            <v>INDUSTRIAL CONSULTANCY SERVICES CENTRE A/C</v>
          </cell>
          <cell r="B3"/>
          <cell r="C3"/>
          <cell r="D3"/>
        </row>
        <row r="25">
          <cell r="C25">
            <v>14636755.850000001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 &amp; E"/>
      <sheetName val="academic rec"/>
      <sheetName val="grant rec"/>
      <sheetName val="inc from invs"/>
      <sheetName val="INT ERND"/>
      <sheetName val="OTHER INCOME"/>
      <sheetName val="Prior period"/>
      <sheetName val="staff benefit"/>
      <sheetName val="retirement bene"/>
      <sheetName val="academic exp"/>
      <sheetName val="adm &amp; general"/>
      <sheetName val="trpt exp"/>
      <sheetName val="repairs &amp; Maint"/>
      <sheetName val="finance cost"/>
      <sheetName val="other exp"/>
      <sheetName val="pp exp"/>
      <sheetName val="Sheet16"/>
      <sheetName val="Sheet17"/>
      <sheetName val="PF bs"/>
      <sheetName val="R&amp;P"/>
      <sheetName val="Sheet22"/>
      <sheetName val="Sheet23"/>
      <sheetName val="Sheet24"/>
    </sheetNames>
    <sheetDataSet>
      <sheetData sheetId="0" refreshError="1"/>
      <sheetData sheetId="1" refreshError="1">
        <row r="29">
          <cell r="C29">
            <v>14636743.25</v>
          </cell>
          <cell r="D29">
            <v>10236163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6"/>
  <sheetViews>
    <sheetView workbookViewId="0">
      <selection activeCell="G10" sqref="G10"/>
    </sheetView>
  </sheetViews>
  <sheetFormatPr defaultRowHeight="15" x14ac:dyDescent="0.25"/>
  <cols>
    <col min="1" max="1" width="49.5703125" customWidth="1"/>
    <col min="3" max="3" width="12" bestFit="1" customWidth="1"/>
    <col min="4" max="4" width="13.140625" bestFit="1" customWidth="1"/>
  </cols>
  <sheetData>
    <row r="2" spans="1:4" x14ac:dyDescent="0.25">
      <c r="A2" s="2" t="s">
        <v>0</v>
      </c>
      <c r="B2" s="2"/>
      <c r="C2" s="2"/>
      <c r="D2" s="2"/>
    </row>
    <row r="3" spans="1:4" x14ac:dyDescent="0.25">
      <c r="A3" s="2" t="s">
        <v>1</v>
      </c>
      <c r="B3" s="2"/>
      <c r="C3" s="2"/>
      <c r="D3" s="2"/>
    </row>
    <row r="4" spans="1:4" x14ac:dyDescent="0.25">
      <c r="A4" s="2" t="s">
        <v>89</v>
      </c>
      <c r="B4" s="2"/>
      <c r="C4" s="2"/>
      <c r="D4" s="2"/>
    </row>
    <row r="6" spans="1:4" x14ac:dyDescent="0.25">
      <c r="A6" s="3" t="s">
        <v>21</v>
      </c>
      <c r="B6" s="3" t="s">
        <v>90</v>
      </c>
      <c r="C6" s="3" t="s">
        <v>91</v>
      </c>
      <c r="D6" s="3" t="s">
        <v>92</v>
      </c>
    </row>
    <row r="7" spans="1:4" x14ac:dyDescent="0.25">
      <c r="A7" s="4" t="s">
        <v>93</v>
      </c>
      <c r="B7" s="4"/>
      <c r="C7" s="4"/>
      <c r="D7" s="4"/>
    </row>
    <row r="8" spans="1:4" x14ac:dyDescent="0.25">
      <c r="A8" s="4" t="s">
        <v>94</v>
      </c>
      <c r="B8" s="4">
        <v>9</v>
      </c>
      <c r="C8" s="4">
        <v>0</v>
      </c>
      <c r="D8" s="4">
        <v>0</v>
      </c>
    </row>
    <row r="9" spans="1:4" x14ac:dyDescent="0.25">
      <c r="A9" s="4" t="s">
        <v>95</v>
      </c>
      <c r="B9" s="4">
        <v>9</v>
      </c>
      <c r="C9" s="4">
        <v>11786574</v>
      </c>
      <c r="D9" s="4">
        <v>9381551</v>
      </c>
    </row>
    <row r="10" spans="1:4" x14ac:dyDescent="0.25">
      <c r="A10" s="4" t="s">
        <v>96</v>
      </c>
      <c r="B10" s="4"/>
      <c r="C10" s="4">
        <v>0</v>
      </c>
      <c r="D10" s="4">
        <v>15303</v>
      </c>
    </row>
    <row r="11" spans="1:4" x14ac:dyDescent="0.25">
      <c r="A11" s="4" t="s">
        <v>97</v>
      </c>
      <c r="B11" s="4"/>
      <c r="C11" s="4">
        <v>26186668</v>
      </c>
      <c r="D11" s="4">
        <v>24108364</v>
      </c>
    </row>
    <row r="12" spans="1:4" x14ac:dyDescent="0.25">
      <c r="A12" s="4" t="s">
        <v>98</v>
      </c>
      <c r="B12" s="4"/>
      <c r="C12" s="4">
        <v>1971281</v>
      </c>
      <c r="D12" s="4">
        <v>1561927</v>
      </c>
    </row>
    <row r="13" spans="1:4" x14ac:dyDescent="0.25">
      <c r="A13" s="3" t="s">
        <v>99</v>
      </c>
      <c r="B13" s="3"/>
      <c r="C13" s="3">
        <v>39944523</v>
      </c>
      <c r="D13" s="3">
        <v>35067145</v>
      </c>
    </row>
    <row r="14" spans="1:4" x14ac:dyDescent="0.25">
      <c r="A14" s="4"/>
      <c r="B14" s="4"/>
      <c r="C14" s="4"/>
      <c r="D14" s="4"/>
    </row>
    <row r="15" spans="1:4" x14ac:dyDescent="0.25">
      <c r="A15" s="4" t="s">
        <v>100</v>
      </c>
      <c r="B15" s="4"/>
      <c r="C15" s="4"/>
      <c r="D15" s="4"/>
    </row>
    <row r="16" spans="1:4" x14ac:dyDescent="0.25">
      <c r="A16" s="4" t="s">
        <v>101</v>
      </c>
      <c r="B16" s="4"/>
      <c r="C16" s="4">
        <v>23540302</v>
      </c>
      <c r="D16" s="4">
        <v>23512899</v>
      </c>
    </row>
    <row r="17" spans="1:4" x14ac:dyDescent="0.25">
      <c r="A17" s="4" t="s">
        <v>102</v>
      </c>
      <c r="B17" s="4"/>
      <c r="C17" s="4">
        <v>17946</v>
      </c>
      <c r="D17" s="4">
        <v>10198</v>
      </c>
    </row>
    <row r="18" spans="1:4" x14ac:dyDescent="0.25">
      <c r="A18" s="4" t="s">
        <v>103</v>
      </c>
      <c r="B18" s="4">
        <v>10</v>
      </c>
      <c r="C18" s="4">
        <v>1578939</v>
      </c>
      <c r="D18" s="4">
        <v>956869</v>
      </c>
    </row>
    <row r="19" spans="1:4" x14ac:dyDescent="0.25">
      <c r="A19" s="4" t="s">
        <v>104</v>
      </c>
      <c r="B19" s="4">
        <v>11</v>
      </c>
      <c r="C19" s="4">
        <v>64166</v>
      </c>
      <c r="D19" s="4">
        <v>121276</v>
      </c>
    </row>
    <row r="20" spans="1:4" x14ac:dyDescent="0.25">
      <c r="A20" s="4" t="s">
        <v>105</v>
      </c>
      <c r="B20" s="4">
        <v>12</v>
      </c>
      <c r="C20" s="4">
        <v>21475</v>
      </c>
      <c r="D20" s="4">
        <v>117935</v>
      </c>
    </row>
    <row r="21" spans="1:4" x14ac:dyDescent="0.25">
      <c r="A21" s="4" t="s">
        <v>106</v>
      </c>
      <c r="B21" s="4"/>
      <c r="C21" s="4">
        <v>5020</v>
      </c>
      <c r="D21" s="4">
        <v>7642</v>
      </c>
    </row>
    <row r="22" spans="1:4" x14ac:dyDescent="0.25">
      <c r="A22" s="4" t="s">
        <v>74</v>
      </c>
      <c r="B22" s="4">
        <v>4</v>
      </c>
      <c r="C22" s="4">
        <v>79919.150000000009</v>
      </c>
      <c r="D22" s="4">
        <v>104163</v>
      </c>
    </row>
    <row r="23" spans="1:4" x14ac:dyDescent="0.25">
      <c r="A23" s="3" t="s">
        <v>107</v>
      </c>
      <c r="B23" s="3"/>
      <c r="C23" s="3">
        <v>25307767.149999999</v>
      </c>
      <c r="D23" s="3">
        <v>24830982</v>
      </c>
    </row>
    <row r="25" spans="1:4" x14ac:dyDescent="0.25">
      <c r="A25" s="1" t="s">
        <v>108</v>
      </c>
      <c r="B25" s="1"/>
      <c r="C25" s="1">
        <v>14636755.850000001</v>
      </c>
      <c r="D25" s="1">
        <v>10236163</v>
      </c>
    </row>
    <row r="26" spans="1:4" x14ac:dyDescent="0.25">
      <c r="A26" t="s">
        <v>109</v>
      </c>
    </row>
  </sheetData>
  <mergeCells count="3">
    <mergeCell ref="A2:D2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workbookViewId="0">
      <selection activeCell="I21" sqref="I21"/>
    </sheetView>
  </sheetViews>
  <sheetFormatPr defaultRowHeight="15" x14ac:dyDescent="0.25"/>
  <cols>
    <col min="1" max="1" width="38.85546875" customWidth="1"/>
    <col min="2" max="2" width="7" bestFit="1" customWidth="1"/>
    <col min="3" max="3" width="14.42578125" bestFit="1" customWidth="1"/>
    <col min="4" max="4" width="15.140625" bestFit="1" customWidth="1"/>
  </cols>
  <sheetData>
    <row r="2" spans="1:5" x14ac:dyDescent="0.25">
      <c r="A2" s="2" t="s">
        <v>0</v>
      </c>
      <c r="B2" s="2"/>
      <c r="C2" s="2"/>
      <c r="D2" s="2"/>
      <c r="E2" s="1"/>
    </row>
    <row r="3" spans="1:5" x14ac:dyDescent="0.25">
      <c r="A3" s="2" t="s">
        <v>1</v>
      </c>
      <c r="B3" s="2"/>
      <c r="C3" s="2"/>
      <c r="D3" s="2"/>
      <c r="E3" s="1"/>
    </row>
    <row r="4" spans="1:5" x14ac:dyDescent="0.25">
      <c r="A4" s="2" t="s">
        <v>2</v>
      </c>
      <c r="B4" s="2"/>
      <c r="C4" s="2"/>
      <c r="D4" s="2"/>
      <c r="E4" s="1"/>
    </row>
    <row r="6" spans="1:5" x14ac:dyDescent="0.25">
      <c r="A6" s="3" t="s">
        <v>3</v>
      </c>
      <c r="B6" s="3" t="s">
        <v>4</v>
      </c>
      <c r="C6" s="3" t="s">
        <v>5</v>
      </c>
      <c r="D6" s="3" t="s">
        <v>6</v>
      </c>
      <c r="E6" s="1"/>
    </row>
    <row r="7" spans="1:5" x14ac:dyDescent="0.25">
      <c r="A7" s="4"/>
      <c r="B7" s="4"/>
      <c r="C7" s="4"/>
      <c r="D7" s="4"/>
    </row>
    <row r="8" spans="1:5" x14ac:dyDescent="0.25">
      <c r="A8" s="4" t="s">
        <v>7</v>
      </c>
      <c r="B8" s="4">
        <v>1</v>
      </c>
      <c r="C8" s="4">
        <v>63576703.899999999</v>
      </c>
      <c r="D8" s="4">
        <v>48939948.049999997</v>
      </c>
    </row>
    <row r="9" spans="1:5" x14ac:dyDescent="0.25">
      <c r="A9" s="4" t="s">
        <v>8</v>
      </c>
      <c r="B9" s="4">
        <v>2</v>
      </c>
      <c r="C9" s="4">
        <v>80509531.450000003</v>
      </c>
      <c r="D9" s="4">
        <v>69388895.450000003</v>
      </c>
    </row>
    <row r="10" spans="1:5" x14ac:dyDescent="0.25">
      <c r="A10" s="4" t="s">
        <v>9</v>
      </c>
      <c r="B10" s="4">
        <v>3</v>
      </c>
      <c r="C10" s="4">
        <v>38970786.920000002</v>
      </c>
      <c r="D10" s="4">
        <v>37466885.920000002</v>
      </c>
    </row>
    <row r="11" spans="1:5" x14ac:dyDescent="0.25">
      <c r="A11" s="3" t="s">
        <v>10</v>
      </c>
      <c r="B11" s="3"/>
      <c r="C11" s="3">
        <v>183057022.26999998</v>
      </c>
      <c r="D11" s="3">
        <v>155795729.42000002</v>
      </c>
    </row>
    <row r="12" spans="1:5" x14ac:dyDescent="0.25">
      <c r="A12" s="4"/>
      <c r="B12" s="4"/>
      <c r="C12" s="4"/>
      <c r="D12" s="4"/>
    </row>
    <row r="13" spans="1:5" x14ac:dyDescent="0.25">
      <c r="A13" s="3" t="s">
        <v>11</v>
      </c>
      <c r="B13" s="4"/>
      <c r="C13" s="4"/>
      <c r="D13" s="4"/>
    </row>
    <row r="14" spans="1:5" x14ac:dyDescent="0.25">
      <c r="A14" s="4"/>
      <c r="B14" s="4"/>
      <c r="C14" s="4"/>
      <c r="D14" s="4"/>
    </row>
    <row r="15" spans="1:5" x14ac:dyDescent="0.25">
      <c r="A15" s="4" t="s">
        <v>12</v>
      </c>
      <c r="B15" s="4"/>
      <c r="C15" s="4"/>
      <c r="D15" s="4"/>
    </row>
    <row r="16" spans="1:5" x14ac:dyDescent="0.25">
      <c r="A16" s="4" t="s">
        <v>13</v>
      </c>
      <c r="B16" s="4">
        <v>4</v>
      </c>
      <c r="C16" s="4">
        <v>382326.05000000005</v>
      </c>
      <c r="D16" s="4">
        <v>462220</v>
      </c>
    </row>
    <row r="17" spans="1:4" x14ac:dyDescent="0.25">
      <c r="A17" s="4" t="s">
        <v>14</v>
      </c>
      <c r="B17" s="5" t="s">
        <v>15</v>
      </c>
      <c r="C17" s="4">
        <v>37.799999999999997</v>
      </c>
      <c r="D17" s="4">
        <v>63</v>
      </c>
    </row>
    <row r="18" spans="1:4" x14ac:dyDescent="0.25">
      <c r="A18" s="4"/>
      <c r="B18" s="4"/>
      <c r="C18" s="4"/>
      <c r="D18" s="4"/>
    </row>
    <row r="19" spans="1:4" x14ac:dyDescent="0.25">
      <c r="A19" s="4" t="s">
        <v>16</v>
      </c>
      <c r="B19" s="4">
        <v>5</v>
      </c>
      <c r="C19" s="4">
        <v>80509531.450000003</v>
      </c>
      <c r="D19" s="4">
        <v>69388895.450000003</v>
      </c>
    </row>
    <row r="20" spans="1:4" x14ac:dyDescent="0.25">
      <c r="A20" s="4" t="s">
        <v>17</v>
      </c>
      <c r="B20" s="4">
        <v>6</v>
      </c>
      <c r="C20" s="4">
        <v>90446327.549999997</v>
      </c>
      <c r="D20" s="4">
        <v>68121958.549999997</v>
      </c>
    </row>
    <row r="21" spans="1:4" x14ac:dyDescent="0.25">
      <c r="A21" s="4" t="s">
        <v>18</v>
      </c>
      <c r="B21" s="4"/>
      <c r="C21" s="4">
        <v>5424999.4199999999</v>
      </c>
      <c r="D21" s="4">
        <v>11844045.42</v>
      </c>
    </row>
    <row r="22" spans="1:4" x14ac:dyDescent="0.25">
      <c r="A22" s="4" t="s">
        <v>19</v>
      </c>
      <c r="B22" s="4"/>
      <c r="C22" s="4">
        <v>6293800</v>
      </c>
      <c r="D22" s="4">
        <v>5978547</v>
      </c>
    </row>
    <row r="23" spans="1:4" x14ac:dyDescent="0.25">
      <c r="A23" s="4"/>
      <c r="B23" s="4"/>
      <c r="C23" s="4"/>
      <c r="D23" s="4"/>
    </row>
    <row r="24" spans="1:4" x14ac:dyDescent="0.25">
      <c r="A24" s="3" t="s">
        <v>10</v>
      </c>
      <c r="B24" s="3"/>
      <c r="C24" s="3">
        <v>183057022.26999998</v>
      </c>
      <c r="D24" s="3">
        <v>155795729.41999999</v>
      </c>
    </row>
  </sheetData>
  <mergeCells count="3">
    <mergeCell ref="A2:D2"/>
    <mergeCell ref="A3:D3"/>
    <mergeCell ref="A4:D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4"/>
  <sheetViews>
    <sheetView topLeftCell="A97" workbookViewId="0">
      <selection activeCell="F16" sqref="F16"/>
    </sheetView>
  </sheetViews>
  <sheetFormatPr defaultColWidth="20" defaultRowHeight="15" x14ac:dyDescent="0.25"/>
  <cols>
    <col min="1" max="1" width="46.85546875" style="6" customWidth="1"/>
    <col min="2" max="2" width="15.28515625" style="6" customWidth="1"/>
    <col min="3" max="3" width="13.42578125" style="6" customWidth="1"/>
    <col min="4" max="4" width="14.7109375" style="6" customWidth="1"/>
    <col min="5" max="16384" width="20" style="6"/>
  </cols>
  <sheetData>
    <row r="2" spans="1:3" x14ac:dyDescent="0.25">
      <c r="A2" s="1" t="str">
        <f>[1]bs!A3</f>
        <v>INDUSTRIAL CONSULTANCY SERVICES CENTRE A/C</v>
      </c>
    </row>
    <row r="4" spans="1:3" x14ac:dyDescent="0.25">
      <c r="A4" s="1" t="s">
        <v>20</v>
      </c>
      <c r="B4" s="7"/>
      <c r="C4" s="7"/>
    </row>
    <row r="6" spans="1:3" x14ac:dyDescent="0.25">
      <c r="A6" s="8" t="s">
        <v>21</v>
      </c>
      <c r="B6" s="9" t="s">
        <v>22</v>
      </c>
      <c r="C6" s="10" t="s">
        <v>23</v>
      </c>
    </row>
    <row r="7" spans="1:3" x14ac:dyDescent="0.25">
      <c r="A7" s="11" t="s">
        <v>24</v>
      </c>
      <c r="B7" s="12">
        <f>C14</f>
        <v>48939948.049999997</v>
      </c>
      <c r="C7" s="12">
        <f>[1]tb!F4</f>
        <v>38703785.049999997</v>
      </c>
    </row>
    <row r="8" spans="1:3" x14ac:dyDescent="0.25">
      <c r="A8" s="11" t="s">
        <v>25</v>
      </c>
      <c r="B8" s="12">
        <v>0</v>
      </c>
      <c r="C8" s="13">
        <v>0</v>
      </c>
    </row>
    <row r="9" spans="1:3" x14ac:dyDescent="0.25">
      <c r="A9" s="11" t="s">
        <v>26</v>
      </c>
      <c r="B9" s="12">
        <f>'[2]I &amp; E'!$C$25</f>
        <v>14636755.850000001</v>
      </c>
      <c r="C9" s="13">
        <f>'[3]I &amp; E'!$D$29</f>
        <v>10236163</v>
      </c>
    </row>
    <row r="10" spans="1:3" x14ac:dyDescent="0.25">
      <c r="A10" s="11" t="s">
        <v>27</v>
      </c>
      <c r="B10" s="14"/>
      <c r="C10" s="15"/>
    </row>
    <row r="11" spans="1:3" x14ac:dyDescent="0.25">
      <c r="A11" s="16" t="s">
        <v>28</v>
      </c>
      <c r="B11" s="17">
        <f>SUM(B7:B10)</f>
        <v>63576703.899999999</v>
      </c>
      <c r="C11" s="17">
        <f>SUM(C7:C10)</f>
        <v>48939948.049999997</v>
      </c>
    </row>
    <row r="12" spans="1:3" x14ac:dyDescent="0.25">
      <c r="A12" s="18" t="s">
        <v>29</v>
      </c>
      <c r="B12" s="19">
        <f>[1]tb!E40</f>
        <v>0</v>
      </c>
      <c r="C12" s="19">
        <f>[1]tb!F40</f>
        <v>0</v>
      </c>
    </row>
    <row r="13" spans="1:3" x14ac:dyDescent="0.25">
      <c r="A13" s="18" t="s">
        <v>30</v>
      </c>
      <c r="B13" s="20"/>
      <c r="C13" s="20"/>
    </row>
    <row r="14" spans="1:3" x14ac:dyDescent="0.25">
      <c r="A14" s="21" t="s">
        <v>31</v>
      </c>
      <c r="B14" s="22">
        <f>B11+B12</f>
        <v>63576703.899999999</v>
      </c>
      <c r="C14" s="22">
        <f>C11+C12</f>
        <v>48939948.049999997</v>
      </c>
    </row>
    <row r="16" spans="1:3" x14ac:dyDescent="0.25">
      <c r="A16" s="1" t="s">
        <v>32</v>
      </c>
    </row>
    <row r="17" spans="1:4" x14ac:dyDescent="0.25">
      <c r="A17" s="6" t="s">
        <v>33</v>
      </c>
    </row>
    <row r="18" spans="1:4" x14ac:dyDescent="0.25">
      <c r="A18" s="3" t="s">
        <v>21</v>
      </c>
      <c r="B18" s="3" t="s">
        <v>34</v>
      </c>
      <c r="C18" s="3" t="s">
        <v>35</v>
      </c>
      <c r="D18" s="3" t="s">
        <v>23</v>
      </c>
    </row>
    <row r="19" spans="1:4" x14ac:dyDescent="0.25">
      <c r="A19" s="3" t="s">
        <v>36</v>
      </c>
      <c r="B19" s="23"/>
      <c r="C19" s="23"/>
      <c r="D19" s="23"/>
    </row>
    <row r="20" spans="1:4" x14ac:dyDescent="0.25">
      <c r="A20" s="23" t="s">
        <v>37</v>
      </c>
      <c r="B20" s="23">
        <v>69388895.450000003</v>
      </c>
      <c r="C20" s="23">
        <v>69388895.450000003</v>
      </c>
      <c r="D20" s="23">
        <v>59323799.25</v>
      </c>
    </row>
    <row r="21" spans="1:4" x14ac:dyDescent="0.25">
      <c r="A21" s="23" t="s">
        <v>38</v>
      </c>
      <c r="B21" s="23">
        <v>11120636</v>
      </c>
      <c r="C21" s="23">
        <v>11120636</v>
      </c>
      <c r="D21" s="23">
        <v>10065096.199999999</v>
      </c>
    </row>
    <row r="22" spans="1:4" x14ac:dyDescent="0.25">
      <c r="A22" s="23" t="s">
        <v>39</v>
      </c>
      <c r="B22" s="23">
        <v>0</v>
      </c>
      <c r="C22" s="23">
        <v>0</v>
      </c>
      <c r="D22" s="23">
        <v>0</v>
      </c>
    </row>
    <row r="23" spans="1:4" x14ac:dyDescent="0.25">
      <c r="A23" s="24" t="s">
        <v>40</v>
      </c>
      <c r="B23" s="3">
        <v>80509531.450000003</v>
      </c>
      <c r="C23" s="3">
        <v>80509531.450000003</v>
      </c>
      <c r="D23" s="3">
        <v>69388895.450000003</v>
      </c>
    </row>
    <row r="24" spans="1:4" x14ac:dyDescent="0.25">
      <c r="A24" s="3" t="s">
        <v>41</v>
      </c>
      <c r="B24" s="23"/>
      <c r="C24" s="23"/>
      <c r="D24" s="23"/>
    </row>
    <row r="25" spans="1:4" x14ac:dyDescent="0.25">
      <c r="A25" s="23" t="s">
        <v>42</v>
      </c>
      <c r="B25" s="23"/>
      <c r="C25" s="23"/>
      <c r="D25" s="23"/>
    </row>
    <row r="26" spans="1:4" x14ac:dyDescent="0.25">
      <c r="A26" s="23" t="s">
        <v>43</v>
      </c>
      <c r="B26" s="23">
        <v>0</v>
      </c>
      <c r="C26" s="23">
        <v>0</v>
      </c>
      <c r="D26" s="23">
        <v>0</v>
      </c>
    </row>
    <row r="27" spans="1:4" x14ac:dyDescent="0.25">
      <c r="A27" s="23" t="s">
        <v>44</v>
      </c>
      <c r="B27" s="23">
        <v>0</v>
      </c>
      <c r="C27" s="23">
        <v>0</v>
      </c>
      <c r="D27" s="23">
        <v>0</v>
      </c>
    </row>
    <row r="28" spans="1:4" x14ac:dyDescent="0.25">
      <c r="A28" s="24" t="s">
        <v>45</v>
      </c>
      <c r="B28" s="23">
        <v>0</v>
      </c>
      <c r="C28" s="23">
        <v>0</v>
      </c>
      <c r="D28" s="23">
        <v>0</v>
      </c>
    </row>
    <row r="29" spans="1:4" x14ac:dyDescent="0.25">
      <c r="A29" s="25" t="s">
        <v>46</v>
      </c>
      <c r="B29" s="3">
        <v>80509531.450000003</v>
      </c>
      <c r="C29" s="3">
        <v>80509531.450000003</v>
      </c>
      <c r="D29" s="3">
        <v>69388895.450000003</v>
      </c>
    </row>
    <row r="30" spans="1:4" x14ac:dyDescent="0.25">
      <c r="A30" s="3" t="s">
        <v>47</v>
      </c>
      <c r="B30" s="23"/>
      <c r="C30" s="23"/>
      <c r="D30" s="23"/>
    </row>
    <row r="31" spans="1:4" x14ac:dyDescent="0.25">
      <c r="A31" s="23" t="s">
        <v>48</v>
      </c>
      <c r="B31" s="23">
        <v>80509531.450000003</v>
      </c>
      <c r="C31" s="23"/>
      <c r="D31" s="23"/>
    </row>
    <row r="35" spans="1:6" x14ac:dyDescent="0.25">
      <c r="A35" s="1" t="s">
        <v>49</v>
      </c>
    </row>
    <row r="37" spans="1:6" x14ac:dyDescent="0.25">
      <c r="A37" s="26" t="s">
        <v>50</v>
      </c>
      <c r="B37" s="26" t="s">
        <v>51</v>
      </c>
      <c r="C37" s="27" t="s">
        <v>52</v>
      </c>
      <c r="D37" s="26" t="s">
        <v>53</v>
      </c>
      <c r="E37" s="27" t="s">
        <v>54</v>
      </c>
      <c r="F37" s="26" t="s">
        <v>55</v>
      </c>
    </row>
    <row r="38" spans="1:6" x14ac:dyDescent="0.25">
      <c r="A38" s="26"/>
      <c r="B38" s="26"/>
      <c r="C38" s="27"/>
      <c r="D38" s="26"/>
      <c r="E38" s="27"/>
      <c r="F38" s="26"/>
    </row>
    <row r="39" spans="1:6" x14ac:dyDescent="0.25">
      <c r="A39" s="28" t="s">
        <v>56</v>
      </c>
      <c r="B39" s="23">
        <v>69388895.450000003</v>
      </c>
      <c r="C39" s="23">
        <v>11120636</v>
      </c>
      <c r="D39" s="23">
        <v>80509531.450000003</v>
      </c>
      <c r="E39" s="23">
        <v>0</v>
      </c>
      <c r="F39" s="23">
        <v>80509531.450000003</v>
      </c>
    </row>
    <row r="40" spans="1:6" x14ac:dyDescent="0.25">
      <c r="A40" s="24" t="s">
        <v>10</v>
      </c>
      <c r="B40" s="3">
        <v>69388895.450000003</v>
      </c>
      <c r="C40" s="3">
        <v>11120636</v>
      </c>
      <c r="D40" s="3">
        <v>80509531.450000003</v>
      </c>
      <c r="E40" s="3">
        <v>0</v>
      </c>
      <c r="F40" s="3">
        <v>80509531.450000003</v>
      </c>
    </row>
    <row r="44" spans="1:6" x14ac:dyDescent="0.25">
      <c r="A44" s="1" t="s">
        <v>57</v>
      </c>
    </row>
    <row r="46" spans="1:6" x14ac:dyDescent="0.25">
      <c r="A46" s="3" t="s">
        <v>21</v>
      </c>
      <c r="B46" s="3" t="s">
        <v>58</v>
      </c>
      <c r="C46" s="3" t="s">
        <v>59</v>
      </c>
    </row>
    <row r="47" spans="1:6" x14ac:dyDescent="0.25">
      <c r="A47" s="3" t="s">
        <v>60</v>
      </c>
      <c r="B47" s="23"/>
      <c r="C47" s="23"/>
    </row>
    <row r="48" spans="1:6" x14ac:dyDescent="0.25">
      <c r="A48" s="23" t="s">
        <v>61</v>
      </c>
      <c r="B48" s="17">
        <v>6772874</v>
      </c>
      <c r="C48" s="17">
        <f>1109710</f>
        <v>1109710</v>
      </c>
    </row>
    <row r="49" spans="1:6" x14ac:dyDescent="0.25">
      <c r="A49" s="23" t="s">
        <v>62</v>
      </c>
      <c r="B49" s="17">
        <f>30327595.92</f>
        <v>30327595.920000002</v>
      </c>
      <c r="C49" s="17">
        <f>[1]tb!F46</f>
        <v>33008088.920000002</v>
      </c>
    </row>
    <row r="50" spans="1:6" x14ac:dyDescent="0.25">
      <c r="A50" s="23" t="s">
        <v>63</v>
      </c>
      <c r="B50" s="17">
        <v>1870317</v>
      </c>
      <c r="C50" s="17">
        <f>[1]tb!F47</f>
        <v>3349087</v>
      </c>
    </row>
    <row r="51" spans="1:6" x14ac:dyDescent="0.25">
      <c r="A51" s="23"/>
      <c r="B51" s="29">
        <f>SUM(B48:B50)</f>
        <v>38970786.920000002</v>
      </c>
      <c r="C51" s="29">
        <f>SUM(C48:C50)</f>
        <v>37466885.920000002</v>
      </c>
    </row>
    <row r="52" spans="1:6" x14ac:dyDescent="0.25">
      <c r="A52" s="30"/>
    </row>
    <row r="55" spans="1:6" x14ac:dyDescent="0.25">
      <c r="A55" s="1" t="s">
        <v>64</v>
      </c>
    </row>
    <row r="57" spans="1:6" ht="35.25" customHeight="1" x14ac:dyDescent="0.25">
      <c r="A57" s="9" t="s">
        <v>65</v>
      </c>
      <c r="B57" s="9" t="s">
        <v>66</v>
      </c>
      <c r="C57" s="31" t="s">
        <v>67</v>
      </c>
      <c r="D57" s="31" t="s">
        <v>53</v>
      </c>
      <c r="E57" s="31" t="s">
        <v>68</v>
      </c>
      <c r="F57" s="9" t="s">
        <v>69</v>
      </c>
    </row>
    <row r="58" spans="1:6" x14ac:dyDescent="0.25">
      <c r="A58" s="23" t="s">
        <v>70</v>
      </c>
      <c r="B58" s="23">
        <v>33008088.920000002</v>
      </c>
      <c r="C58" s="23">
        <v>30630674</v>
      </c>
      <c r="D58" s="23">
        <v>63638762.920000002</v>
      </c>
      <c r="E58" s="23">
        <v>33311167</v>
      </c>
      <c r="F58" s="23">
        <v>30327595.920000002</v>
      </c>
    </row>
    <row r="59" spans="1:6" x14ac:dyDescent="0.25">
      <c r="A59" s="23" t="s">
        <v>71</v>
      </c>
      <c r="B59" s="23">
        <v>3349087</v>
      </c>
      <c r="C59" s="23">
        <v>3022743</v>
      </c>
      <c r="D59" s="23">
        <v>6371830</v>
      </c>
      <c r="E59" s="23">
        <v>4501513</v>
      </c>
      <c r="F59" s="23">
        <v>1870317</v>
      </c>
    </row>
    <row r="60" spans="1:6" x14ac:dyDescent="0.25">
      <c r="A60" s="24" t="s">
        <v>53</v>
      </c>
      <c r="B60" s="3">
        <v>36357175.920000002</v>
      </c>
      <c r="C60" s="3">
        <v>36357175.920000002</v>
      </c>
      <c r="D60" s="3">
        <v>70010592.920000002</v>
      </c>
      <c r="E60" s="3">
        <v>37812680</v>
      </c>
      <c r="F60" s="3">
        <v>32197912.920000002</v>
      </c>
    </row>
    <row r="67" spans="1:4" x14ac:dyDescent="0.25">
      <c r="A67" s="1" t="s">
        <v>72</v>
      </c>
    </row>
    <row r="69" spans="1:4" x14ac:dyDescent="0.25">
      <c r="A69" s="3" t="s">
        <v>73</v>
      </c>
      <c r="B69" s="3" t="s">
        <v>51</v>
      </c>
      <c r="C69" s="3" t="s">
        <v>74</v>
      </c>
      <c r="D69" s="3" t="s">
        <v>75</v>
      </c>
    </row>
    <row r="70" spans="1:4" x14ac:dyDescent="0.25">
      <c r="A70" s="23" t="s">
        <v>76</v>
      </c>
      <c r="B70" s="17">
        <v>384680</v>
      </c>
      <c r="C70" s="17">
        <v>57702</v>
      </c>
      <c r="D70" s="17">
        <v>326978</v>
      </c>
    </row>
    <row r="71" spans="1:4" x14ac:dyDescent="0.25">
      <c r="A71" s="23" t="s">
        <v>77</v>
      </c>
      <c r="B71" s="17">
        <v>739</v>
      </c>
      <c r="C71" s="17">
        <v>73.900000000000006</v>
      </c>
      <c r="D71" s="17">
        <v>665.1</v>
      </c>
    </row>
    <row r="72" spans="1:4" x14ac:dyDescent="0.25">
      <c r="A72" s="23" t="s">
        <v>78</v>
      </c>
      <c r="B72" s="17">
        <v>27046</v>
      </c>
      <c r="C72" s="17">
        <v>16227.599999999999</v>
      </c>
      <c r="D72" s="17">
        <v>10818.400000000001</v>
      </c>
    </row>
    <row r="73" spans="1:4" x14ac:dyDescent="0.25">
      <c r="A73" s="23" t="s">
        <v>79</v>
      </c>
      <c r="B73" s="17">
        <v>31456</v>
      </c>
      <c r="C73" s="17">
        <v>3145.6000000000004</v>
      </c>
      <c r="D73" s="17">
        <v>28310.400000000001</v>
      </c>
    </row>
    <row r="74" spans="1:4" x14ac:dyDescent="0.25">
      <c r="A74" s="23" t="s">
        <v>80</v>
      </c>
      <c r="B74" s="17">
        <v>18299</v>
      </c>
      <c r="C74" s="17">
        <v>2744.85</v>
      </c>
      <c r="D74" s="17">
        <v>15554.15</v>
      </c>
    </row>
    <row r="75" spans="1:4" x14ac:dyDescent="0.25">
      <c r="A75" s="24" t="s">
        <v>10</v>
      </c>
      <c r="B75" s="29">
        <f>SUM(B70:B74)</f>
        <v>462220</v>
      </c>
      <c r="C75" s="29">
        <f t="shared" ref="C75:D75" si="0">SUM(C70:C74)</f>
        <v>79893.950000000012</v>
      </c>
      <c r="D75" s="29">
        <f t="shared" si="0"/>
        <v>382326.05000000005</v>
      </c>
    </row>
    <row r="78" spans="1:4" x14ac:dyDescent="0.25">
      <c r="A78" s="1" t="s">
        <v>81</v>
      </c>
    </row>
    <row r="80" spans="1:4" x14ac:dyDescent="0.25">
      <c r="A80" s="3" t="s">
        <v>73</v>
      </c>
      <c r="B80" s="3" t="s">
        <v>51</v>
      </c>
      <c r="C80" s="3" t="s">
        <v>74</v>
      </c>
      <c r="D80" s="3" t="s">
        <v>75</v>
      </c>
    </row>
    <row r="81" spans="1:5" x14ac:dyDescent="0.25">
      <c r="A81" s="32" t="s">
        <v>82</v>
      </c>
      <c r="B81" s="17">
        <v>63</v>
      </c>
      <c r="C81" s="17">
        <v>25.2</v>
      </c>
      <c r="D81" s="17">
        <f>B81-C81</f>
        <v>37.799999999999997</v>
      </c>
    </row>
    <row r="82" spans="1:5" x14ac:dyDescent="0.25">
      <c r="A82" s="24" t="s">
        <v>10</v>
      </c>
      <c r="B82" s="29">
        <f>SUM(B81)</f>
        <v>63</v>
      </c>
      <c r="C82" s="29">
        <f t="shared" ref="C82:D82" si="1">SUM(C81)</f>
        <v>25.2</v>
      </c>
      <c r="D82" s="29">
        <f t="shared" si="1"/>
        <v>37.799999999999997</v>
      </c>
    </row>
    <row r="86" spans="1:5" x14ac:dyDescent="0.25">
      <c r="A86" s="1" t="s">
        <v>83</v>
      </c>
    </row>
    <row r="88" spans="1:5" x14ac:dyDescent="0.25">
      <c r="A88" s="3" t="s">
        <v>21</v>
      </c>
      <c r="B88" s="3" t="s">
        <v>22</v>
      </c>
      <c r="C88" s="3" t="s">
        <v>23</v>
      </c>
    </row>
    <row r="89" spans="1:5" x14ac:dyDescent="0.25">
      <c r="A89" s="23" t="s">
        <v>84</v>
      </c>
      <c r="B89" s="23">
        <v>80509531.450000003</v>
      </c>
      <c r="C89" s="23">
        <v>69388895.450000003</v>
      </c>
    </row>
    <row r="90" spans="1:5" x14ac:dyDescent="0.25">
      <c r="A90" s="3" t="s">
        <v>10</v>
      </c>
      <c r="B90" s="3">
        <v>80509531.450000003</v>
      </c>
      <c r="C90" s="3">
        <v>69388895.450000003</v>
      </c>
    </row>
    <row r="93" spans="1:5" x14ac:dyDescent="0.25">
      <c r="A93" s="1" t="s">
        <v>85</v>
      </c>
      <c r="B93" s="7"/>
      <c r="C93" s="33"/>
      <c r="D93" s="33"/>
      <c r="E93" s="1"/>
    </row>
    <row r="94" spans="1:5" x14ac:dyDescent="0.25">
      <c r="A94" s="34"/>
      <c r="E94" s="34"/>
    </row>
    <row r="95" spans="1:5" x14ac:dyDescent="0.25">
      <c r="A95" s="3" t="s">
        <v>86</v>
      </c>
      <c r="B95" s="3" t="s">
        <v>22</v>
      </c>
      <c r="C95" s="3" t="s">
        <v>23</v>
      </c>
    </row>
    <row r="96" spans="1:5" x14ac:dyDescent="0.25">
      <c r="A96" s="23" t="s">
        <v>56</v>
      </c>
      <c r="B96" s="23">
        <v>80509531.450000003</v>
      </c>
      <c r="C96" s="23">
        <v>69388895.450000003</v>
      </c>
    </row>
    <row r="97" spans="1:4" x14ac:dyDescent="0.25">
      <c r="A97" s="3" t="s">
        <v>53</v>
      </c>
      <c r="B97" s="3">
        <v>80509531.450000003</v>
      </c>
      <c r="C97" s="3">
        <v>69388895.450000003</v>
      </c>
    </row>
    <row r="100" spans="1:4" x14ac:dyDescent="0.25">
      <c r="A100" s="1" t="s">
        <v>87</v>
      </c>
      <c r="B100" s="7"/>
      <c r="C100" s="35"/>
      <c r="D100" s="35"/>
    </row>
    <row r="101" spans="1:4" x14ac:dyDescent="0.25">
      <c r="C101" s="34"/>
      <c r="D101" s="34"/>
    </row>
    <row r="102" spans="1:4" x14ac:dyDescent="0.25">
      <c r="A102" s="3" t="s">
        <v>21</v>
      </c>
      <c r="B102" s="36" t="s">
        <v>22</v>
      </c>
      <c r="C102" s="37" t="s">
        <v>23</v>
      </c>
    </row>
    <row r="103" spans="1:4" x14ac:dyDescent="0.25">
      <c r="A103" s="11" t="s">
        <v>88</v>
      </c>
      <c r="B103" s="38">
        <v>90446327.549999997</v>
      </c>
      <c r="C103" s="12">
        <v>68121958.549999997</v>
      </c>
    </row>
    <row r="104" spans="1:4" x14ac:dyDescent="0.25">
      <c r="A104" s="16" t="s">
        <v>53</v>
      </c>
      <c r="B104" s="36">
        <f>SUM(B103:B103)</f>
        <v>90446327.549999997</v>
      </c>
      <c r="C104" s="37">
        <f>SUM(C103:C103)</f>
        <v>68121958.549999997</v>
      </c>
    </row>
  </sheetData>
  <mergeCells count="8">
    <mergeCell ref="E37:E38"/>
    <mergeCell ref="F37:F38"/>
    <mergeCell ref="B12:B13"/>
    <mergeCell ref="C12:C13"/>
    <mergeCell ref="A37:A38"/>
    <mergeCell ref="B37:B38"/>
    <mergeCell ref="C37:C38"/>
    <mergeCell ref="D37:D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workbookViewId="0">
      <selection activeCell="F15" sqref="F15"/>
    </sheetView>
  </sheetViews>
  <sheetFormatPr defaultRowHeight="15" x14ac:dyDescent="0.25"/>
  <cols>
    <col min="1" max="1" width="35.7109375" customWidth="1"/>
    <col min="2" max="2" width="12.140625" style="39" bestFit="1" customWidth="1"/>
    <col min="3" max="3" width="15.7109375" style="39" customWidth="1"/>
    <col min="4" max="4" width="12.140625" style="39" bestFit="1" customWidth="1"/>
    <col min="5" max="5" width="13.28515625" style="39" bestFit="1" customWidth="1"/>
    <col min="6" max="6" width="11.5703125" bestFit="1" customWidth="1"/>
    <col min="7" max="7" width="10.5703125" bestFit="1" customWidth="1"/>
  </cols>
  <sheetData>
    <row r="2" spans="1:7" x14ac:dyDescent="0.25">
      <c r="A2" s="1" t="str">
        <f>'[2]I &amp; E'!$A$3:$D$3</f>
        <v>INDUSTRIAL CONSULTANCY SERVICES CENTRE A/C</v>
      </c>
    </row>
    <row r="4" spans="1:7" ht="15.75" x14ac:dyDescent="0.25">
      <c r="A4" s="40" t="s">
        <v>110</v>
      </c>
    </row>
    <row r="5" spans="1:7" x14ac:dyDescent="0.25">
      <c r="D5" s="41"/>
      <c r="E5" s="42"/>
    </row>
    <row r="6" spans="1:7" x14ac:dyDescent="0.25">
      <c r="A6" s="43" t="s">
        <v>21</v>
      </c>
      <c r="B6" s="44" t="s">
        <v>111</v>
      </c>
      <c r="C6" s="45"/>
      <c r="D6" s="44" t="s">
        <v>112</v>
      </c>
      <c r="E6" s="45"/>
    </row>
    <row r="7" spans="1:7" x14ac:dyDescent="0.25">
      <c r="A7" s="46"/>
      <c r="B7" s="47" t="s">
        <v>91</v>
      </c>
      <c r="C7" s="47" t="s">
        <v>92</v>
      </c>
      <c r="D7" s="47" t="s">
        <v>91</v>
      </c>
      <c r="E7" s="47" t="s">
        <v>92</v>
      </c>
    </row>
    <row r="8" spans="1:7" x14ac:dyDescent="0.25">
      <c r="A8" s="48"/>
      <c r="B8" s="49"/>
      <c r="C8" s="49"/>
      <c r="D8" s="49"/>
      <c r="E8" s="49"/>
    </row>
    <row r="9" spans="1:7" x14ac:dyDescent="0.25">
      <c r="A9" s="50" t="s">
        <v>113</v>
      </c>
      <c r="B9" s="51">
        <v>5550740.1500000004</v>
      </c>
      <c r="C9" s="51">
        <v>4733993.3</v>
      </c>
      <c r="D9" s="51">
        <v>6235833.8499999996</v>
      </c>
      <c r="E9" s="51">
        <v>4647557.7</v>
      </c>
    </row>
    <row r="10" spans="1:7" x14ac:dyDescent="0.25">
      <c r="A10" s="9" t="s">
        <v>53</v>
      </c>
      <c r="B10" s="29">
        <f>SUM(B9:B9)</f>
        <v>5550740.1500000004</v>
      </c>
      <c r="C10" s="29">
        <f>SUM(C9:C9)</f>
        <v>4733993.3</v>
      </c>
      <c r="D10" s="29">
        <f>SUM(D9:D9)</f>
        <v>6235833.8499999996</v>
      </c>
      <c r="E10" s="29">
        <f>SUM(E9:E9)</f>
        <v>4647557.7</v>
      </c>
    </row>
    <row r="11" spans="1:7" x14ac:dyDescent="0.25">
      <c r="A11" s="52" t="s">
        <v>114</v>
      </c>
      <c r="B11" s="53">
        <v>0</v>
      </c>
      <c r="C11" s="53">
        <v>0</v>
      </c>
      <c r="D11" s="39">
        <v>0</v>
      </c>
      <c r="E11" s="39">
        <v>0</v>
      </c>
    </row>
    <row r="12" spans="1:7" x14ac:dyDescent="0.25">
      <c r="A12" s="9" t="s">
        <v>115</v>
      </c>
      <c r="B12" s="54">
        <f>B10-B11</f>
        <v>5550740.1500000004</v>
      </c>
      <c r="C12" s="54">
        <f>C10-C11</f>
        <v>4733993.3</v>
      </c>
      <c r="D12" s="54">
        <f t="shared" ref="D12:E12" si="0">D10-D11</f>
        <v>6235833.8499999996</v>
      </c>
      <c r="E12" s="54">
        <f t="shared" si="0"/>
        <v>4647557.7</v>
      </c>
      <c r="F12" s="39"/>
      <c r="G12" s="39"/>
    </row>
    <row r="16" spans="1:7" ht="15.75" x14ac:dyDescent="0.25">
      <c r="A16" s="40" t="s">
        <v>116</v>
      </c>
    </row>
    <row r="18" spans="1:3" x14ac:dyDescent="0.25">
      <c r="A18" s="3" t="s">
        <v>21</v>
      </c>
      <c r="B18" s="29" t="s">
        <v>91</v>
      </c>
      <c r="C18" s="29" t="s">
        <v>92</v>
      </c>
    </row>
    <row r="19" spans="1:3" x14ac:dyDescent="0.25">
      <c r="A19" s="4" t="s">
        <v>117</v>
      </c>
      <c r="B19" s="53">
        <v>2691</v>
      </c>
      <c r="C19" s="53">
        <v>14486</v>
      </c>
    </row>
    <row r="20" spans="1:3" x14ac:dyDescent="0.25">
      <c r="A20" s="4" t="s">
        <v>118</v>
      </c>
      <c r="B20" s="53">
        <v>87847</v>
      </c>
      <c r="C20" s="53">
        <v>220058</v>
      </c>
    </row>
    <row r="21" spans="1:3" x14ac:dyDescent="0.25">
      <c r="A21" s="4" t="s">
        <v>119</v>
      </c>
      <c r="B21" s="53">
        <v>63927</v>
      </c>
      <c r="C21" s="53">
        <v>102177</v>
      </c>
    </row>
    <row r="22" spans="1:3" x14ac:dyDescent="0.25">
      <c r="A22" s="4" t="s">
        <v>120</v>
      </c>
      <c r="B22" s="53">
        <v>7904</v>
      </c>
      <c r="C22" s="53">
        <v>39521</v>
      </c>
    </row>
    <row r="23" spans="1:3" x14ac:dyDescent="0.25">
      <c r="A23" s="4" t="s">
        <v>121</v>
      </c>
      <c r="B23" s="53">
        <v>1416570</v>
      </c>
      <c r="C23" s="53">
        <v>580401</v>
      </c>
    </row>
    <row r="24" spans="1:3" x14ac:dyDescent="0.25">
      <c r="A24" s="24" t="s">
        <v>122</v>
      </c>
      <c r="B24" s="29">
        <v>1578939</v>
      </c>
      <c r="C24" s="29">
        <v>956869</v>
      </c>
    </row>
    <row r="27" spans="1:3" ht="15.75" x14ac:dyDescent="0.25">
      <c r="A27" s="40" t="s">
        <v>123</v>
      </c>
    </row>
    <row r="29" spans="1:3" x14ac:dyDescent="0.25">
      <c r="A29" s="3" t="s">
        <v>21</v>
      </c>
      <c r="B29" s="29" t="s">
        <v>91</v>
      </c>
      <c r="C29" s="29" t="s">
        <v>92</v>
      </c>
    </row>
    <row r="30" spans="1:3" x14ac:dyDescent="0.25">
      <c r="A30" s="4" t="s">
        <v>124</v>
      </c>
      <c r="B30" s="53"/>
      <c r="C30" s="53"/>
    </row>
    <row r="31" spans="1:3" x14ac:dyDescent="0.25">
      <c r="A31" s="4" t="s">
        <v>125</v>
      </c>
      <c r="B31" s="53">
        <v>3900</v>
      </c>
      <c r="C31" s="53">
        <v>11740</v>
      </c>
    </row>
    <row r="32" spans="1:3" x14ac:dyDescent="0.25">
      <c r="A32" s="4" t="s">
        <v>126</v>
      </c>
      <c r="B32" s="53">
        <v>60266</v>
      </c>
      <c r="C32" s="53">
        <v>109536</v>
      </c>
    </row>
    <row r="33" spans="1:3" x14ac:dyDescent="0.25">
      <c r="A33" s="24" t="s">
        <v>53</v>
      </c>
      <c r="B33" s="29">
        <v>64166</v>
      </c>
      <c r="C33" s="29">
        <v>121276</v>
      </c>
    </row>
    <row r="36" spans="1:3" ht="15.75" x14ac:dyDescent="0.25">
      <c r="A36" s="40" t="s">
        <v>127</v>
      </c>
    </row>
    <row r="37" spans="1:3" ht="15.75" x14ac:dyDescent="0.25">
      <c r="A37" s="40"/>
    </row>
    <row r="38" spans="1:3" x14ac:dyDescent="0.25">
      <c r="A38" s="3" t="s">
        <v>21</v>
      </c>
      <c r="B38" s="29" t="s">
        <v>91</v>
      </c>
      <c r="C38" s="29" t="s">
        <v>92</v>
      </c>
    </row>
    <row r="39" spans="1:3" x14ac:dyDescent="0.25">
      <c r="A39" s="4" t="s">
        <v>128</v>
      </c>
      <c r="B39" s="53">
        <v>1400</v>
      </c>
      <c r="C39" s="53">
        <v>98835</v>
      </c>
    </row>
    <row r="40" spans="1:3" x14ac:dyDescent="0.25">
      <c r="A40" s="4" t="s">
        <v>129</v>
      </c>
      <c r="B40" s="53">
        <v>20075</v>
      </c>
      <c r="C40" s="53">
        <v>19100</v>
      </c>
    </row>
    <row r="41" spans="1:3" x14ac:dyDescent="0.25">
      <c r="A41" s="24" t="s">
        <v>53</v>
      </c>
      <c r="B41" s="29">
        <f>SUM(B39:B40)</f>
        <v>21475</v>
      </c>
      <c r="C41" s="29">
        <f>SUM(C39:C40)</f>
        <v>117935</v>
      </c>
    </row>
  </sheetData>
  <mergeCells count="4">
    <mergeCell ref="D5:E5"/>
    <mergeCell ref="A6:A7"/>
    <mergeCell ref="B6:C6"/>
    <mergeCell ref="D6:E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H19" sqref="H19"/>
    </sheetView>
  </sheetViews>
  <sheetFormatPr defaultRowHeight="15" x14ac:dyDescent="0.25"/>
  <cols>
    <col min="1" max="1" width="52" bestFit="1" customWidth="1"/>
    <col min="2" max="2" width="13.42578125" bestFit="1" customWidth="1"/>
    <col min="3" max="3" width="14.42578125" bestFit="1" customWidth="1"/>
    <col min="4" max="4" width="56.42578125" bestFit="1" customWidth="1"/>
    <col min="5" max="5" width="13.42578125" bestFit="1" customWidth="1"/>
    <col min="6" max="6" width="14.42578125" bestFit="1" customWidth="1"/>
  </cols>
  <sheetData>
    <row r="1" spans="1:6" x14ac:dyDescent="0.25">
      <c r="B1" s="39"/>
      <c r="C1" s="39"/>
      <c r="E1" s="39"/>
      <c r="F1" s="39"/>
    </row>
    <row r="2" spans="1:6" ht="15.75" x14ac:dyDescent="0.25">
      <c r="A2" s="55"/>
      <c r="B2" s="39"/>
      <c r="C2" s="39"/>
      <c r="E2" s="39"/>
      <c r="F2" s="39"/>
    </row>
    <row r="3" spans="1:6" ht="15.75" x14ac:dyDescent="0.25">
      <c r="A3" s="56" t="s">
        <v>1</v>
      </c>
      <c r="B3" s="56"/>
      <c r="C3" s="56"/>
      <c r="D3" s="56"/>
      <c r="E3" s="56"/>
      <c r="F3" s="56"/>
    </row>
    <row r="4" spans="1:6" ht="15.75" x14ac:dyDescent="0.25">
      <c r="A4" s="56" t="s">
        <v>130</v>
      </c>
      <c r="B4" s="56"/>
      <c r="C4" s="56"/>
      <c r="D4" s="56"/>
      <c r="E4" s="56"/>
      <c r="F4" s="56"/>
    </row>
    <row r="5" spans="1:6" ht="15.75" x14ac:dyDescent="0.25">
      <c r="A5" s="57"/>
      <c r="B5" s="58"/>
      <c r="C5" s="58"/>
      <c r="D5" s="57"/>
      <c r="E5" s="58"/>
      <c r="F5" s="58"/>
    </row>
    <row r="6" spans="1:6" ht="15.75" x14ac:dyDescent="0.25">
      <c r="A6" s="59" t="s">
        <v>131</v>
      </c>
      <c r="B6" s="60" t="s">
        <v>22</v>
      </c>
      <c r="C6" s="60" t="s">
        <v>23</v>
      </c>
      <c r="D6" s="59" t="s">
        <v>132</v>
      </c>
      <c r="E6" s="61" t="s">
        <v>22</v>
      </c>
      <c r="F6" s="61" t="s">
        <v>23</v>
      </c>
    </row>
    <row r="7" spans="1:6" x14ac:dyDescent="0.25">
      <c r="A7" s="4"/>
      <c r="B7" s="53"/>
      <c r="C7" s="53"/>
      <c r="D7" s="4"/>
      <c r="E7" s="53"/>
      <c r="F7" s="53"/>
    </row>
    <row r="8" spans="1:6" x14ac:dyDescent="0.25">
      <c r="A8" s="4" t="s">
        <v>133</v>
      </c>
      <c r="B8" s="62"/>
      <c r="C8" s="63"/>
      <c r="D8" s="4" t="s">
        <v>134</v>
      </c>
      <c r="E8" s="64"/>
      <c r="F8" s="63"/>
    </row>
    <row r="9" spans="1:6" x14ac:dyDescent="0.25">
      <c r="A9" s="4" t="s">
        <v>135</v>
      </c>
      <c r="B9" s="53">
        <f>11842893.42+1152</f>
        <v>11844045.42</v>
      </c>
      <c r="C9" s="53">
        <v>4340857.22</v>
      </c>
      <c r="D9" s="4" t="s">
        <v>136</v>
      </c>
      <c r="E9" s="65">
        <v>17946</v>
      </c>
      <c r="F9" s="53">
        <f>5680</f>
        <v>5680</v>
      </c>
    </row>
    <row r="10" spans="1:6" x14ac:dyDescent="0.25">
      <c r="A10" s="66" t="s">
        <v>137</v>
      </c>
      <c r="B10" s="67">
        <v>10841569</v>
      </c>
      <c r="C10" s="67">
        <f>10365239</f>
        <v>10365239</v>
      </c>
      <c r="D10" s="4" t="s">
        <v>138</v>
      </c>
      <c r="E10" s="65">
        <v>2527236</v>
      </c>
      <c r="F10" s="53">
        <v>9903236</v>
      </c>
    </row>
    <row r="11" spans="1:6" x14ac:dyDescent="0.25">
      <c r="A11" s="66" t="s">
        <v>139</v>
      </c>
      <c r="B11" s="67">
        <v>0</v>
      </c>
      <c r="C11" s="67">
        <v>10990088</v>
      </c>
      <c r="D11" s="4" t="s">
        <v>140</v>
      </c>
      <c r="E11" s="65">
        <v>52699</v>
      </c>
      <c r="F11" s="53">
        <v>0</v>
      </c>
    </row>
    <row r="12" spans="1:6" x14ac:dyDescent="0.25">
      <c r="A12" s="66" t="s">
        <v>141</v>
      </c>
      <c r="B12" s="67">
        <f>30139118-30000</f>
        <v>30109118</v>
      </c>
      <c r="C12" s="67">
        <f>28449195.2-25000</f>
        <v>28424195.199999999</v>
      </c>
      <c r="D12" s="4" t="s">
        <v>142</v>
      </c>
      <c r="E12" s="65">
        <v>21475</v>
      </c>
      <c r="F12" s="53">
        <f>107950</f>
        <v>107950</v>
      </c>
    </row>
    <row r="13" spans="1:6" x14ac:dyDescent="0.25">
      <c r="A13" s="66" t="s">
        <v>143</v>
      </c>
      <c r="B13" s="67">
        <f>3007743-60696</f>
        <v>2947047</v>
      </c>
      <c r="C13" s="67">
        <f>4821320-13000</f>
        <v>4808320</v>
      </c>
      <c r="D13" s="4" t="s">
        <v>144</v>
      </c>
      <c r="E13" s="67">
        <v>32500000</v>
      </c>
      <c r="F13" s="67">
        <v>22500000</v>
      </c>
    </row>
    <row r="14" spans="1:6" x14ac:dyDescent="0.25">
      <c r="A14" s="66" t="s">
        <v>145</v>
      </c>
      <c r="B14" s="67">
        <v>125453</v>
      </c>
      <c r="C14" s="67">
        <f>993334+27963</f>
        <v>1021297</v>
      </c>
      <c r="D14" s="66" t="s">
        <v>146</v>
      </c>
      <c r="E14" s="67">
        <f>10413537+20170422+6187</f>
        <v>30590146</v>
      </c>
      <c r="F14" s="67">
        <f>7556286</f>
        <v>7556286</v>
      </c>
    </row>
    <row r="15" spans="1:6" x14ac:dyDescent="0.25">
      <c r="A15" s="66" t="s">
        <v>147</v>
      </c>
      <c r="B15" s="67">
        <f>4692217+10346239+9</f>
        <v>15038465</v>
      </c>
      <c r="C15" s="67">
        <f>4084080+3</f>
        <v>4084083</v>
      </c>
      <c r="D15" s="66" t="s">
        <v>148</v>
      </c>
      <c r="E15" s="67">
        <v>217060</v>
      </c>
      <c r="F15" s="67">
        <f>280242</f>
        <v>280242</v>
      </c>
    </row>
    <row r="16" spans="1:6" x14ac:dyDescent="0.25">
      <c r="A16" s="66" t="s">
        <v>149</v>
      </c>
      <c r="B16" s="67">
        <v>1312527</v>
      </c>
      <c r="C16" s="67">
        <v>0</v>
      </c>
      <c r="D16" s="66" t="s">
        <v>150</v>
      </c>
      <c r="E16" s="67">
        <v>866663</v>
      </c>
      <c r="F16" s="67">
        <f>11762925+73715</f>
        <v>11836640</v>
      </c>
    </row>
    <row r="17" spans="1:6" x14ac:dyDescent="0.25">
      <c r="A17" s="4"/>
      <c r="B17" s="4"/>
      <c r="C17" s="4"/>
      <c r="D17" s="66" t="s">
        <v>151</v>
      </c>
      <c r="E17" s="67"/>
      <c r="F17" s="67"/>
    </row>
    <row r="18" spans="1:6" x14ac:dyDescent="0.25">
      <c r="A18" s="66"/>
      <c r="B18" s="67"/>
      <c r="C18" s="67"/>
      <c r="D18" s="66" t="s">
        <v>152</v>
      </c>
      <c r="E18" s="67">
        <f>5413353.42+11646</f>
        <v>5424999.4199999999</v>
      </c>
      <c r="F18" s="67">
        <f>11842893.42+1152</f>
        <v>11844045.42</v>
      </c>
    </row>
    <row r="19" spans="1:6" ht="18.75" x14ac:dyDescent="0.3">
      <c r="A19" s="68"/>
      <c r="B19" s="53"/>
      <c r="C19" s="53"/>
      <c r="D19" s="4"/>
      <c r="E19" s="53"/>
      <c r="F19" s="53"/>
    </row>
    <row r="20" spans="1:6" x14ac:dyDescent="0.25">
      <c r="A20" s="69" t="s">
        <v>10</v>
      </c>
      <c r="B20" s="29">
        <f>SUM(B7:B18)</f>
        <v>72218224.420000002</v>
      </c>
      <c r="C20" s="29">
        <f>SUM(C7:C18)</f>
        <v>64034079.420000002</v>
      </c>
      <c r="D20" s="3" t="s">
        <v>10</v>
      </c>
      <c r="E20" s="29">
        <f>SUM(E7:E18)</f>
        <v>72218224.420000002</v>
      </c>
      <c r="F20" s="29">
        <f>SUM(F7:F18)</f>
        <v>64034079.420000002</v>
      </c>
    </row>
    <row r="22" spans="1:6" x14ac:dyDescent="0.25">
      <c r="E22" s="39">
        <f>E20-B20</f>
        <v>0</v>
      </c>
      <c r="F22" s="39">
        <f>F20-C20</f>
        <v>0</v>
      </c>
    </row>
  </sheetData>
  <mergeCells count="2">
    <mergeCell ref="A3:F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p&amp;l</vt:lpstr>
      <vt:lpstr>bs</vt:lpstr>
      <vt:lpstr>sch to bl</vt:lpstr>
      <vt:lpstr>sch to P&amp; L</vt:lpstr>
      <vt:lpstr>r &amp; 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2016-06-07T06:18:22Z</dcterms:modified>
</cp:coreProperties>
</file>